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CHIVOS 2026\Transparencia\"/>
    </mc:Choice>
  </mc:AlternateContent>
  <xr:revisionPtr revIDLastSave="0" documentId="13_ncr:1_{27E8A5DD-3625-4414-8189-9E048F6EACF9}" xr6:coauthVersionLast="36" xr6:coauthVersionMax="36" xr10:uidLastSave="{00000000-0000-0000-0000-000000000000}"/>
  <bookViews>
    <workbookView xWindow="0" yWindow="0" windowWidth="23040" windowHeight="8940" xr2:uid="{BAB3FC5D-552A-4B4E-BC37-BEA73634CC0E}"/>
  </bookViews>
  <sheets>
    <sheet name="INFORME PIGU ESTATAL 2025" sheetId="1" r:id="rId1"/>
  </sheets>
  <externalReferences>
    <externalReference r:id="rId2"/>
  </externalReferences>
  <definedNames>
    <definedName name="_xlnm.Print_Area" localSheetId="0">'INFORME PIGU ESTATAL 2025'!$A$2:$Y$18</definedName>
    <definedName name="Hidden_15">[1]Hidden_1!$A$2:$A$3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H27" i="1"/>
  <c r="I25" i="1"/>
  <c r="I27" i="1" s="1"/>
  <c r="I20" i="1"/>
  <c r="AG18" i="1"/>
  <c r="AF18" i="1"/>
  <c r="AE18" i="1"/>
  <c r="AD18" i="1"/>
  <c r="AC18" i="1"/>
  <c r="AA18" i="1"/>
  <c r="Z18" i="1"/>
  <c r="X18" i="1"/>
  <c r="W18" i="1"/>
  <c r="V18" i="1"/>
  <c r="U18" i="1"/>
  <c r="T18" i="1"/>
  <c r="S18" i="1"/>
  <c r="Q18" i="1"/>
  <c r="P18" i="1"/>
  <c r="O18" i="1"/>
  <c r="N18" i="1"/>
  <c r="M18" i="1"/>
  <c r="J18" i="1"/>
  <c r="I18" i="1"/>
  <c r="H18" i="1"/>
  <c r="G18" i="1"/>
  <c r="F18" i="1"/>
  <c r="E18" i="1"/>
  <c r="C18" i="1"/>
  <c r="B18" i="1"/>
  <c r="A18" i="1"/>
  <c r="AB17" i="1"/>
  <c r="R17" i="1"/>
  <c r="L17" i="1"/>
  <c r="K17" i="1"/>
  <c r="AB16" i="1"/>
  <c r="R16" i="1"/>
  <c r="L16" i="1"/>
  <c r="K16" i="1"/>
  <c r="AB15" i="1"/>
  <c r="R15" i="1"/>
  <c r="L15" i="1"/>
  <c r="K15" i="1"/>
  <c r="AB14" i="1"/>
  <c r="R14" i="1"/>
  <c r="L14" i="1"/>
  <c r="K14" i="1"/>
  <c r="AB13" i="1"/>
  <c r="R13" i="1"/>
  <c r="L13" i="1"/>
  <c r="K13" i="1"/>
  <c r="AB12" i="1"/>
  <c r="R12" i="1"/>
  <c r="L12" i="1"/>
  <c r="K12" i="1"/>
  <c r="Y11" i="1"/>
  <c r="AB11" i="1" s="1"/>
  <c r="R11" i="1"/>
  <c r="L11" i="1"/>
  <c r="K11" i="1"/>
  <c r="AB10" i="1"/>
  <c r="Y9" i="1"/>
  <c r="AB9" i="1" s="1"/>
  <c r="R9" i="1"/>
  <c r="L9" i="1"/>
  <c r="K9" i="1"/>
  <c r="Y8" i="1"/>
  <c r="AB8" i="1" s="1"/>
  <c r="R8" i="1"/>
  <c r="L8" i="1"/>
  <c r="K8" i="1"/>
  <c r="Y7" i="1"/>
  <c r="AB7" i="1" s="1"/>
  <c r="R7" i="1"/>
  <c r="L7" i="1"/>
  <c r="K7" i="1"/>
  <c r="Y6" i="1"/>
  <c r="AB6" i="1" s="1"/>
  <c r="R6" i="1"/>
  <c r="L6" i="1"/>
  <c r="K6" i="1"/>
  <c r="Y5" i="1"/>
  <c r="AB5" i="1" s="1"/>
  <c r="R5" i="1"/>
  <c r="L5" i="1"/>
  <c r="K5" i="1"/>
  <c r="Y4" i="1"/>
  <c r="R4" i="1"/>
  <c r="L4" i="1"/>
  <c r="K4" i="1"/>
  <c r="Y3" i="1"/>
  <c r="R3" i="1"/>
  <c r="L3" i="1"/>
  <c r="K3" i="1"/>
  <c r="Y18" i="1" l="1"/>
  <c r="L18" i="1"/>
  <c r="K18" i="1"/>
</calcChain>
</file>

<file path=xl/sharedStrings.xml><?xml version="1.0" encoding="utf-8"?>
<sst xmlns="http://schemas.openxmlformats.org/spreadsheetml/2006/main" count="88" uniqueCount="73">
  <si>
    <t>AUDITORÍA</t>
  </si>
  <si>
    <t>PROGRAMA</t>
  </si>
  <si>
    <t>DEPENDENCIA O EJECUTORA</t>
  </si>
  <si>
    <t>EJERCICIO</t>
  </si>
  <si>
    <t>Importe Ejercido</t>
  </si>
  <si>
    <t>Numero de Obras Ejercidas</t>
  </si>
  <si>
    <t>Acciones Ejercidas</t>
  </si>
  <si>
    <t>Importe Revisado</t>
  </si>
  <si>
    <t>Obras Revisadas</t>
  </si>
  <si>
    <t>Acciones Revisadas</t>
  </si>
  <si>
    <t>Porcentaje</t>
  </si>
  <si>
    <t>Número de Observaciones</t>
  </si>
  <si>
    <t>Administrativas</t>
  </si>
  <si>
    <t>Cuantificables</t>
  </si>
  <si>
    <t>Importe Observado</t>
  </si>
  <si>
    <t>Obras Observadas</t>
  </si>
  <si>
    <t>Acciones Observadas</t>
  </si>
  <si>
    <t>ESTADO</t>
  </si>
  <si>
    <t>Número de Observaciones solventadas</t>
  </si>
  <si>
    <t>Importe solventado</t>
  </si>
  <si>
    <t>Obras Solventadas</t>
  </si>
  <si>
    <t>Acciones Solventadas</t>
  </si>
  <si>
    <t>Porcentaje Solventado</t>
  </si>
  <si>
    <t>Número de Observaciones por solventar</t>
  </si>
  <si>
    <t>Importe por solventar</t>
  </si>
  <si>
    <t>Obras por solventar</t>
  </si>
  <si>
    <t>Acciones por solventar</t>
  </si>
  <si>
    <t>Porcentaje por solventar</t>
  </si>
  <si>
    <t>Estado2</t>
  </si>
  <si>
    <t>Situacion Actual</t>
  </si>
  <si>
    <t>Solicitud de Inicio de Procedimientos</t>
  </si>
  <si>
    <t>Columna4</t>
  </si>
  <si>
    <t>Columna5</t>
  </si>
  <si>
    <t>Recursos Estatales e Ingresos Propios</t>
  </si>
  <si>
    <t>SC/DGAG/DAF//0023/2025</t>
  </si>
  <si>
    <t xml:space="preserve">Fundación Pablo García </t>
  </si>
  <si>
    <t>SC/DGAG/DAF//0024/2025</t>
  </si>
  <si>
    <t>SC/DGAG/DAF//0384/2025</t>
  </si>
  <si>
    <t>Colegio de Educación Profecional Técnica del Estado de Campeche (CONALEP)</t>
  </si>
  <si>
    <t>SC/DGAG/DAF//0385/2025</t>
  </si>
  <si>
    <t>Instituto de Capacitación para el Trabajo del Estado de Campeche (ICATCAM)</t>
  </si>
  <si>
    <t>SC/DGAG/DAF//0386/2025</t>
  </si>
  <si>
    <t>Centro de Estudios Científicos y Tecnológicos del Estado de Campeche (CECyTEC)</t>
  </si>
  <si>
    <t>SC/DGAG/DAF//0387/2025</t>
  </si>
  <si>
    <t>Secretaría de Protección Civil</t>
  </si>
  <si>
    <t>SC/DGAG/DAF//0388/2025</t>
  </si>
  <si>
    <t>Fiscalia General del Estado de Campeche</t>
  </si>
  <si>
    <t>SC/DGAG/DAF//0495/2024</t>
  </si>
  <si>
    <t>Apoyo a Juntas, Comisarias y Agencias (CALAKMUL)</t>
  </si>
  <si>
    <t>SC/DGAG/DAF//0496/2025</t>
  </si>
  <si>
    <t>Apoyo a Juntas, Comisarias y Agencias (CANDELARIA)</t>
  </si>
  <si>
    <t>SC/DGAG/DAF//0497/2026</t>
  </si>
  <si>
    <t>Apoyo a Juntas, Comisarias y Agencias (ESCÁRCEGA)</t>
  </si>
  <si>
    <t>SC/DGAG/DAF//0498/2025</t>
  </si>
  <si>
    <t>Apoyo a Juntas, Comisarias y Agencias (TENABO)</t>
  </si>
  <si>
    <t>SC/DGAG/DAF//0499/2025</t>
  </si>
  <si>
    <t>Apoyo a Juntas, Comisarias y Agencias (CHAMPOTÓN)</t>
  </si>
  <si>
    <t>SC/DGAG/DAF//0500/2025</t>
  </si>
  <si>
    <t>Apoyo a Juntas, Comisarias y Agencias (HECELCHAKÁN)</t>
  </si>
  <si>
    <t>SC/DGAG/DAF//0501/2025</t>
  </si>
  <si>
    <t>Apoyo a Juntas, Comisarias y Agencias (SAFIN)</t>
  </si>
  <si>
    <t>SC/DGAG/DAF//0389/2025</t>
  </si>
  <si>
    <t>Comisión Estatal de Desarrollo de Suelo y Vivienda</t>
  </si>
  <si>
    <t>100%</t>
  </si>
  <si>
    <t>10 dependencias</t>
  </si>
  <si>
    <t>9 Hayuntamiento</t>
  </si>
  <si>
    <t>2019 estatal</t>
  </si>
  <si>
    <t>6 DEPENDENCIAS</t>
  </si>
  <si>
    <t>2019 federal</t>
  </si>
  <si>
    <t>18 DEPENDENCIA</t>
  </si>
  <si>
    <t>Julio 2018 Fed y estatal</t>
  </si>
  <si>
    <t>Julio 2018+ Junio 2019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</si>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</sst>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theme="4"/>
      </top>
      <bottom style="thin">
        <color theme="4" tint="0.3999755851924192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44" fontId="0" fillId="0" borderId="0" xfId="1" applyFont="1"/>
    <xf numFmtId="44" fontId="0" fillId="0" borderId="0" xfId="1" applyFont="1" applyAlignment="1">
      <alignment vertical="center"/>
    </xf>
    <xf numFmtId="44" fontId="0" fillId="0" borderId="0" xfId="1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1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2" applyNumberFormat="1" applyFont="1" applyAlignment="1">
      <alignment horizontal="center"/>
    </xf>
    <xf numFmtId="9" fontId="0" fillId="0" borderId="0" xfId="2" applyFont="1"/>
    <xf numFmtId="0" fontId="0" fillId="0" borderId="0" xfId="0" applyAlignment="1">
      <alignment horizontal="center"/>
    </xf>
    <xf numFmtId="0" fontId="0" fillId="0" borderId="0" xfId="1" applyNumberFormat="1" applyFont="1" applyAlignment="1">
      <alignment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wrapText="1"/>
    </xf>
    <xf numFmtId="0" fontId="0" fillId="0" borderId="0" xfId="2" applyNumberFormat="1" applyFont="1"/>
    <xf numFmtId="0" fontId="0" fillId="0" borderId="0" xfId="0" applyNumberFormat="1" applyAlignment="1">
      <alignment horizontal="center" vertical="center" wrapText="1"/>
    </xf>
    <xf numFmtId="0" fontId="0" fillId="0" borderId="0" xfId="1" applyNumberFormat="1" applyFont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3" fillId="0" borderId="0" xfId="1" applyNumberFormat="1" applyFont="1" applyFill="1" applyAlignment="1">
      <alignment vertical="center" wrapText="1"/>
    </xf>
    <xf numFmtId="14" fontId="4" fillId="0" borderId="0" xfId="1" applyNumberFormat="1" applyFont="1" applyAlignment="1">
      <alignment vertical="center" wrapText="1"/>
    </xf>
    <xf numFmtId="14" fontId="0" fillId="0" borderId="0" xfId="1" applyNumberFormat="1" applyFont="1" applyFill="1" applyAlignment="1">
      <alignment vertical="center" wrapText="1"/>
    </xf>
    <xf numFmtId="44" fontId="0" fillId="0" borderId="0" xfId="1" applyNumberFormat="1" applyFont="1" applyFill="1" applyAlignment="1">
      <alignment vertical="center"/>
    </xf>
    <xf numFmtId="8" fontId="0" fillId="0" borderId="0" xfId="1" applyNumberFormat="1" applyFont="1" applyFill="1" applyAlignment="1">
      <alignment vertical="center"/>
    </xf>
    <xf numFmtId="1" fontId="0" fillId="0" borderId="0" xfId="0" applyNumberFormat="1" applyFill="1" applyAlignment="1">
      <alignment horizontal="center"/>
    </xf>
    <xf numFmtId="9" fontId="0" fillId="0" borderId="0" xfId="2" applyNumberFormat="1" applyFont="1" applyFill="1"/>
    <xf numFmtId="0" fontId="0" fillId="0" borderId="0" xfId="0" applyFill="1" applyAlignment="1">
      <alignment horizontal="center" vertical="center"/>
    </xf>
    <xf numFmtId="44" fontId="0" fillId="0" borderId="0" xfId="1" applyFont="1" applyFill="1" applyAlignment="1">
      <alignment vertical="center"/>
    </xf>
    <xf numFmtId="9" fontId="0" fillId="0" borderId="0" xfId="0" applyNumberFormat="1"/>
    <xf numFmtId="0" fontId="0" fillId="0" borderId="0" xfId="0" applyFill="1"/>
    <xf numFmtId="0" fontId="0" fillId="0" borderId="0" xfId="0" applyFill="1" applyAlignment="1">
      <alignment horizontal="center"/>
    </xf>
    <xf numFmtId="0" fontId="4" fillId="3" borderId="0" xfId="0" applyFont="1" applyFill="1" applyAlignment="1">
      <alignment vertical="center" wrapText="1"/>
    </xf>
    <xf numFmtId="0" fontId="0" fillId="0" borderId="0" xfId="0" applyNumberFormat="1" applyFill="1" applyAlignment="1">
      <alignment horizontal="center"/>
    </xf>
    <xf numFmtId="9" fontId="0" fillId="2" borderId="0" xfId="0" applyNumberFormat="1" applyFill="1" applyAlignment="1">
      <alignment horizontal="center"/>
    </xf>
    <xf numFmtId="44" fontId="0" fillId="0" borderId="0" xfId="1" applyFont="1" applyFill="1"/>
    <xf numFmtId="9" fontId="0" fillId="0" borderId="0" xfId="0" applyNumberFormat="1" applyFill="1" applyAlignment="1">
      <alignment horizontal="center"/>
    </xf>
    <xf numFmtId="2" fontId="0" fillId="0" borderId="0" xfId="1" applyNumberFormat="1" applyFont="1" applyFill="1" applyAlignment="1">
      <alignment horizontal="center" vertical="center"/>
    </xf>
    <xf numFmtId="0" fontId="0" fillId="0" borderId="0" xfId="0" applyAlignment="1">
      <alignment horizontal="left"/>
    </xf>
    <xf numFmtId="44" fontId="0" fillId="0" borderId="0" xfId="1" applyFont="1" applyFill="1" applyAlignment="1">
      <alignment horizontal="left" vertical="center"/>
    </xf>
    <xf numFmtId="2" fontId="0" fillId="0" borderId="0" xfId="1" applyNumberFormat="1" applyFont="1" applyFill="1" applyAlignment="1">
      <alignment horizontal="center"/>
    </xf>
    <xf numFmtId="9" fontId="0" fillId="0" borderId="0" xfId="2" applyNumberFormat="1" applyFont="1"/>
    <xf numFmtId="44" fontId="0" fillId="0" borderId="0" xfId="1" applyFont="1" applyAlignment="1">
      <alignment horizontal="center" vertical="center"/>
    </xf>
    <xf numFmtId="44" fontId="0" fillId="0" borderId="0" xfId="0" applyNumberFormat="1" applyFill="1" applyAlignment="1">
      <alignment horizontal="center" vertical="center"/>
    </xf>
    <xf numFmtId="44" fontId="0" fillId="0" borderId="0" xfId="1" applyFont="1" applyFill="1" applyAlignment="1">
      <alignment horizontal="center" vertical="center"/>
    </xf>
    <xf numFmtId="9" fontId="0" fillId="0" borderId="0" xfId="0" applyNumberFormat="1" applyAlignment="1">
      <alignment horizontal="center"/>
    </xf>
    <xf numFmtId="8" fontId="0" fillId="0" borderId="0" xfId="1" applyNumberFormat="1" applyFont="1" applyFill="1" applyAlignment="1">
      <alignment horizontal="center" vertical="center"/>
    </xf>
    <xf numFmtId="14" fontId="0" fillId="0" borderId="0" xfId="1" applyNumberFormat="1" applyFont="1" applyAlignment="1">
      <alignment vertical="center" wrapText="1"/>
    </xf>
    <xf numFmtId="14" fontId="1" fillId="0" borderId="0" xfId="1" applyNumberFormat="1" applyFont="1" applyAlignment="1">
      <alignment vertical="center" wrapText="1"/>
    </xf>
    <xf numFmtId="0" fontId="0" fillId="0" borderId="0" xfId="0" applyNumberFormat="1" applyFont="1" applyAlignment="1">
      <alignment vertical="center"/>
    </xf>
    <xf numFmtId="44" fontId="0" fillId="0" borderId="0" xfId="0" applyNumberFormat="1"/>
    <xf numFmtId="164" fontId="0" fillId="0" borderId="0" xfId="0" applyNumberFormat="1"/>
    <xf numFmtId="9" fontId="0" fillId="0" borderId="0" xfId="0" applyNumberFormat="1" applyAlignment="1">
      <alignment horizontal="right"/>
    </xf>
    <xf numFmtId="1" fontId="0" fillId="0" borderId="0" xfId="1" applyNumberFormat="1" applyFont="1" applyAlignment="1">
      <alignment horizontal="center"/>
    </xf>
    <xf numFmtId="1" fontId="2" fillId="0" borderId="0" xfId="1" applyNumberFormat="1" applyFont="1"/>
    <xf numFmtId="1" fontId="2" fillId="0" borderId="0" xfId="0" applyNumberFormat="1" applyFont="1" applyAlignment="1">
      <alignment horizontal="center"/>
    </xf>
    <xf numFmtId="1" fontId="2" fillId="0" borderId="0" xfId="1" applyNumberFormat="1" applyFont="1" applyAlignment="1">
      <alignment horizontal="center"/>
    </xf>
    <xf numFmtId="44" fontId="2" fillId="0" borderId="0" xfId="1" applyFont="1"/>
    <xf numFmtId="1" fontId="2" fillId="0" borderId="1" xfId="0" applyNumberFormat="1" applyFont="1" applyBorder="1" applyAlignment="1">
      <alignment horizontal="center"/>
    </xf>
    <xf numFmtId="2" fontId="0" fillId="0" borderId="0" xfId="1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0" xfId="2" applyNumberFormat="1" applyFont="1" applyAlignment="1">
      <alignment horizontal="center" vertical="center"/>
    </xf>
    <xf numFmtId="1" fontId="0" fillId="0" borderId="0" xfId="1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2" fillId="0" borderId="0" xfId="2" applyNumberFormat="1" applyFont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48">
    <dxf>
      <numFmt numFmtId="13" formatCode="0%"/>
    </dxf>
    <dxf>
      <numFmt numFmtId="13" formatCode="0%"/>
    </dxf>
    <dxf>
      <numFmt numFmtId="13" formatCode="0%"/>
    </dxf>
    <dxf>
      <numFmt numFmtId="13" formatCode="0%"/>
      <alignment horizontal="right" vertical="bottom" textRotation="0" wrapText="0" indent="0" justifyLastLine="0" shrinkToFit="0" readingOrder="0"/>
    </dxf>
    <dxf>
      <numFmt numFmtId="13" formatCode="0%"/>
    </dxf>
    <dxf>
      <numFmt numFmtId="13" formatCode="0%"/>
    </dxf>
    <dxf>
      <alignment horizontal="left" vertical="bottom" textRotation="0" wrapText="0" indent="0" justifyLastLine="0" shrinkToFit="0" readingOrder="0"/>
    </dxf>
    <dxf>
      <numFmt numFmtId="13" formatCode="0%"/>
    </dxf>
    <dxf>
      <alignment horizontal="left" vertical="bottom" textRotation="0" wrapText="0" indent="0" justifyLastLine="0" shrinkToFit="0" readingOrder="0"/>
    </dxf>
    <dxf>
      <numFmt numFmtId="164" formatCode="&quot;$&quot;#,##0.00"/>
    </dxf>
    <dxf>
      <numFmt numFmtId="13" formatCode="0%"/>
    </dxf>
    <dxf>
      <alignment horizontal="center" vertical="bottom" textRotation="0" wrapText="0" indent="0" justifyLastLine="0" shrinkToFit="0" readingOrder="0"/>
    </dxf>
    <dxf>
      <numFmt numFmtId="13" formatCode="0%"/>
    </dxf>
    <dxf>
      <numFmt numFmtId="13" formatCode="0%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alignment horizontal="center" vertical="bottom" textRotation="0" wrapText="0" indent="0" justifyLastLine="0" shrinkToFit="0" readingOrder="0"/>
    </dxf>
    <dxf>
      <numFmt numFmtId="13" formatCode="0%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4" formatCode="_-&quot;$&quot;* #,##0.00_-;\-&quot;$&quot;* #,##0.00_-;_-&quot;$&quot;* &quot;-&quot;??_-;_-@_-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34" formatCode="_-&quot;$&quot;* #,##0.00_-;\-&quot;$&quot;* #,##0.00_-;_-&quot;$&quot;* &quot;-&quot;??_-;_-@_-"/>
    </dxf>
    <dxf>
      <numFmt numFmtId="13" formatCode="0%"/>
    </dxf>
    <dxf>
      <numFmt numFmtId="34" formatCode="_-&quot;$&quot;* #,##0.00_-;\-&quot;$&quot;* #,##0.00_-;_-&quot;$&quot;* &quot;-&quot;??_-;_-@_-"/>
    </dxf>
    <dxf>
      <numFmt numFmtId="1" formatCode="0"/>
      <alignment horizontal="center" vertical="bottom" textRotation="0" wrapText="0" indent="0" justifyLastLine="0" shrinkToFit="0" readingOrder="0"/>
    </dxf>
    <dxf>
      <numFmt numFmtId="34" formatCode="_-&quot;$&quot;* #,##0.00_-;\-&quot;$&quot;* #,##0.00_-;_-&quot;$&quot;* &quot;-&quot;??_-;_-@_-"/>
    </dxf>
    <dxf>
      <numFmt numFmtId="1" formatCode="0"/>
      <alignment horizontal="center" vertical="bottom" textRotation="0" wrapText="0" indent="0" justifyLastLine="0" shrinkToFit="0" readingOrder="0"/>
    </dxf>
    <dxf>
      <numFmt numFmtId="34" formatCode="_-&quot;$&quot;* #,##0.00_-;\-&quot;$&quot;* #,##0.00_-;_-&quot;$&quot;* &quot;-&quot;??_-;_-@_-"/>
    </dxf>
    <dxf>
      <numFmt numFmtId="0" formatCode="General"/>
      <alignment horizontal="center" vertical="bottom" textRotation="0" wrapText="0" indent="0" justifyLastLine="0" shrinkToFit="0" readingOrder="0"/>
    </dxf>
    <dxf>
      <numFmt numFmtId="2" formatCode="0.00"/>
      <alignment horizontal="center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2" formatCode="0.00"/>
      <alignment horizontal="center" textRotation="0" wrapText="0" indent="0" justifyLastLine="0" shrinkToFit="0" readingOrder="0"/>
    </dxf>
    <dxf>
      <numFmt numFmtId="34" formatCode="_-&quot;$&quot;* #,##0.00_-;\-&quot;$&quot;* #,##0.00_-;_-&quot;$&quot;* &quot;-&quot;??_-;_-@_-"/>
    </dxf>
    <dxf>
      <fill>
        <patternFill patternType="none">
          <fgColor indexed="64"/>
          <bgColor auto="1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2026/Informe%20de%20Auditorias%20Antes%20PIGU%20Actulizado%20abri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I 2018-2019"/>
      <sheetName val="INFORME PIGU ESTATAL 2019"/>
      <sheetName val="INFORME PIGU FEDERAL 2019"/>
      <sheetName val="Hidden_1"/>
      <sheetName val="INFORME PIGU ESTATAL 2020"/>
      <sheetName val="INFORME PIGU ESTATAL 2019-2020"/>
      <sheetName val="INFORME PIGU FEDERAL 2020"/>
      <sheetName val="INFORME PIGU ESTATAL 2021"/>
      <sheetName val="INFORME PIGU FEDERAL 2021"/>
      <sheetName val="INFORME PIGU EXTRAORD 2021"/>
      <sheetName val="INFORME PIGU ESTATAL 2020-2021"/>
      <sheetName val="INFORME PIGU FEDERAL 2020-2021"/>
      <sheetName val="INFORME PIGU ESTATAL 2022"/>
      <sheetName val="INFORME PIGU FEDERAL 2022"/>
      <sheetName val="Hoja2"/>
      <sheetName val="INFORME PIGU ESTATAL 2023"/>
      <sheetName val="INFORME PIGU FEDERAL 2023"/>
      <sheetName val="INFORME PIGU ESTATAL 2024"/>
      <sheetName val="INFORME PIGU FEDERAL 2024"/>
      <sheetName val="Estatales REPORT 2018"/>
      <sheetName val="INFORME PARA EL SECRETARIO"/>
      <sheetName val="INFORME PIGU ESTATAL 2025"/>
      <sheetName val="INFORME PIGU FEDERAL 2025"/>
      <sheetName val="INFORME PIGU ESTATAL 2026"/>
      <sheetName val="INFORME PIGU FEDERAL 2026"/>
      <sheetName val="Hoja1"/>
      <sheetName val="Federales 2017 Resu Obras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Auditoría Directa</v>
          </cell>
        </row>
        <row r="3">
          <cell r="A3" t="str">
            <v>Auditoría Cordinada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9C2C816-E867-44BF-B69A-A183F257B210}" name="Tabla3621013151719" displayName="Tabla3621013151719" ref="A2:AG18" totalsRowCount="1">
  <autoFilter ref="A2:AG17" xr:uid="{00000000-0009-0000-0100-000012000000}"/>
  <tableColumns count="33">
    <tableColumn id="2" xr3:uid="{19470DBA-6660-40D4-9EC8-2FE883EF6C24}" name="AUDITORÍA" totalsRowFunction="count" dataDxfId="47" totalsRowDxfId="46" dataCellStyle="Moneda"/>
    <tableColumn id="11" xr3:uid="{C82F2D37-F39F-4D5C-A598-AD39EC35E191}" name="PROGRAMA" totalsRowFunction="count"/>
    <tableColumn id="12" xr3:uid="{036A1713-2145-42F7-A464-9A126B9474A7}" name="DEPENDENCIA O EJECUTORA" totalsRowFunction="count" dataDxfId="45"/>
    <tableColumn id="9" xr3:uid="{FB7B6096-C5AE-4A45-9F2B-C88C125986FC}" name="EJERCICIO" dataDxfId="44" totalsRowDxfId="43"/>
    <tableColumn id="13" xr3:uid="{879773AD-3D31-49D3-A7D9-4D9E6ABDC49B}" name="Importe Ejercido" totalsRowFunction="sum" dataDxfId="42" totalsRowDxfId="41" dataCellStyle="Moneda"/>
    <tableColumn id="14" xr3:uid="{2CDCFE52-D1AE-426E-8000-45317AFFCD03}" name="Numero de Obras Ejercidas" totalsRowFunction="sum" dataDxfId="40" totalsRowDxfId="39"/>
    <tableColumn id="15" xr3:uid="{FF4D9B8A-B603-4362-AD6A-0208436FC2BA}" name="Acciones Ejercidas" totalsRowFunction="sum" dataDxfId="38" totalsRowDxfId="37"/>
    <tableColumn id="16" xr3:uid="{025B14B7-9A6F-4F0B-9A0B-8CE5BA8EFEEC}" name="Importe Revisado" totalsRowFunction="sum" totalsRowDxfId="36" dataCellStyle="Moneda"/>
    <tableColumn id="17" xr3:uid="{E7BC4BAF-6D8D-439D-881B-986461DD46AE}" name="Obras Revisadas" totalsRowFunction="sum" dataDxfId="35" totalsRowDxfId="34"/>
    <tableColumn id="18" xr3:uid="{6D5F4E3F-FB5F-4F7C-B91C-16EC2A4AFF87}" name="Acciones Revisadas" totalsRowFunction="sum" dataDxfId="33" totalsRowDxfId="32"/>
    <tableColumn id="19" xr3:uid="{0F300052-C7C6-4BBC-9667-D79A7B8E114F}" name="Porcentaje" totalsRowFunction="sum" dataDxfId="31" totalsRowDxfId="30" dataCellStyle="Porcentaje">
      <calculatedColumnFormula>Tabla3621013151719[[#This Row],[Importe Revisado]]/Tabla3621013151719[[#This Row],[Importe Ejercido]]</calculatedColumnFormula>
    </tableColumn>
    <tableColumn id="20" xr3:uid="{57AB25CF-514C-4D05-85BE-6FB280A57427}" name="Número de Observaciones" totalsRowFunction="sum" dataDxfId="29" totalsRowDxfId="28">
      <calculatedColumnFormula>SUM(Tabla3621013151719[[#This Row],[Administrativas]:[Cuantificables]])</calculatedColumnFormula>
    </tableColumn>
    <tableColumn id="31" xr3:uid="{4B0CE78D-AD26-4E7B-A5E6-C2A0239E977E}" name="Administrativas" totalsRowFunction="sum" dataDxfId="27" totalsRowDxfId="26"/>
    <tableColumn id="10" xr3:uid="{AB621E3F-C941-490E-9E98-D463EBC4A9B5}" name="Cuantificables" totalsRowFunction="sum" dataDxfId="25" totalsRowDxfId="24"/>
    <tableColumn id="21" xr3:uid="{962F7283-58EC-447F-A67F-E577CE853DFF}" name="Importe Observado" totalsRowFunction="sum" totalsRowDxfId="23" dataCellStyle="Moneda"/>
    <tableColumn id="22" xr3:uid="{6E4E7E1A-B742-4805-B12A-9A78E61D566C}" name="Obras Observadas" totalsRowFunction="sum" dataDxfId="22" totalsRowDxfId="21"/>
    <tableColumn id="23" xr3:uid="{CB342263-CE62-4F21-A92E-66A8BB018436}" name="Acciones Observadas" totalsRowFunction="sum" dataDxfId="20" totalsRowDxfId="19"/>
    <tableColumn id="32" xr3:uid="{399D8651-75B0-418D-B723-85C035C3E560}" name="ESTADO" dataDxfId="18" totalsRowDxfId="17">
      <calculatedColumnFormula>Tabla3621013151719[[#This Row],[Importe Observado]]/Tabla3621013151719[[#This Row],[Importe Revisado]]</calculatedColumnFormula>
    </tableColumn>
    <tableColumn id="24" xr3:uid="{7E5DEBC1-FDC5-4A74-A191-8EA4387F63CE}" name="Número de Observaciones solventadas" totalsRowFunction="sum"/>
    <tableColumn id="29" xr3:uid="{CBF054FE-E455-41D6-B3CB-EFA415235EA0}" name="Importe solventado" totalsRowFunction="sum" dataDxfId="16" totalsRowDxfId="15" dataCellStyle="Moneda"/>
    <tableColumn id="30" xr3:uid="{D5139D08-7044-4A4F-BCD8-417C2AA566B1}" name="Obras Solventadas" totalsRowFunction="sum"/>
    <tableColumn id="27" xr3:uid="{FDF50459-8115-45D9-A287-37890B954142}" name="Acciones Solventadas" totalsRowFunction="sum" totalsRowDxfId="14"/>
    <tableColumn id="28" xr3:uid="{672A2051-AD40-495F-B284-D4EDCABB8BBA}" name="Porcentaje Solventado" totalsRowFunction="sum" dataDxfId="13" totalsRowDxfId="12"/>
    <tableColumn id="33" xr3:uid="{D5FEEB6E-E594-4109-AFC3-8461EF49CB42}" name="Número de Observaciones por solventar" totalsRowFunction="sum" dataDxfId="11" totalsRowDxfId="10"/>
    <tableColumn id="34" xr3:uid="{7542DE54-D3D8-4E3F-975C-65CC747E9B60}" name="Importe por solventar" totalsRowFunction="sum" totalsRowDxfId="9" dataCellStyle="Moneda"/>
    <tableColumn id="25" xr3:uid="{13B5841D-66F6-4ACF-91EE-2A6EDDD9DDC6}" name="Obras por solventar" totalsRowFunction="sum" dataDxfId="8" totalsRowDxfId="7"/>
    <tableColumn id="35" xr3:uid="{5AB2EFA8-BB44-4E9A-A228-CC3AEA638169}" name="Acciones por solventar" totalsRowFunction="sum" dataDxfId="6" totalsRowDxfId="5"/>
    <tableColumn id="26" xr3:uid="{38E98992-D5E0-4DD0-B844-DB89B295E64A}" name="Porcentaje por solventar" totalsRowLabel="100%" dataDxfId="4" totalsRowDxfId="3">
      <calculatedColumnFormula>(Tabla3621013151719[[#This Row],[Importe por solventar]]/Tabla3621013151719[[#This Row],[Importe Observado]])</calculatedColumnFormula>
    </tableColumn>
    <tableColumn id="3" xr3:uid="{C41E7857-9F81-438E-BA2F-51664376B06B}" name="Estado2" totalsRowFunction="sum" totalsRowDxfId="2"/>
    <tableColumn id="4" xr3:uid="{EFA92A6D-5790-44EE-878E-60E5277F1355}" name="Situacion Actual" totalsRowFunction="sum" totalsRowDxfId="1"/>
    <tableColumn id="5" xr3:uid="{8B1AA9A0-9BEB-4930-81B9-6B829464F02F}" name="Solicitud de Inicio de Procedimientos" totalsRowFunction="sum" totalsRowDxfId="0"/>
    <tableColumn id="6" xr3:uid="{A2497A70-A2BF-4337-9550-F4B00620D059}" name="Columna4" totalsRowFunction="custom">
      <totalsRowFormula>SUBTOTAL(109,Tabla3621013151719[Estado2])</totalsRowFormula>
    </tableColumn>
    <tableColumn id="7" xr3:uid="{AA538DD9-86AD-47D2-90E7-16E8872BCC8B}" name="Columna5" totalsRowFunction="custom">
      <totalsRowFormula>SUBTOTAL(109,Tabla3621013151719[Situacion Actual])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46976-47D8-45F4-8565-F77D941149DD}">
  <sheetPr>
    <tabColor rgb="FFC00000"/>
    <pageSetUpPr fitToPage="1"/>
  </sheetPr>
  <dimension ref="A1:AG39"/>
  <sheetViews>
    <sheetView tabSelected="1" view="pageLayout" zoomScale="50" zoomScaleNormal="70" zoomScaleSheetLayoutView="90" zoomScalePageLayoutView="50" workbookViewId="0">
      <selection activeCell="AH1" sqref="AH1:AH1048576"/>
    </sheetView>
  </sheetViews>
  <sheetFormatPr baseColWidth="10" defaultColWidth="22.5546875" defaultRowHeight="14.4" x14ac:dyDescent="0.3"/>
  <cols>
    <col min="1" max="1" width="26.5546875" style="2" customWidth="1"/>
    <col min="2" max="2" width="17" customWidth="1"/>
    <col min="3" max="3" width="44.33203125" style="1" customWidth="1"/>
    <col min="4" max="4" width="10.44140625" style="3" customWidth="1"/>
    <col min="5" max="5" width="20" style="1" bestFit="1" customWidth="1"/>
    <col min="6" max="6" width="16.44140625" style="4" hidden="1" customWidth="1"/>
    <col min="7" max="7" width="14.88671875" style="5" hidden="1" customWidth="1"/>
    <col min="8" max="8" width="20.44140625" style="1" bestFit="1" customWidth="1"/>
    <col min="9" max="9" width="14.6640625" style="6" hidden="1" customWidth="1"/>
    <col min="10" max="10" width="14.6640625" style="7" hidden="1" customWidth="1"/>
    <col min="11" max="11" width="18" style="8" hidden="1" customWidth="1"/>
    <col min="12" max="12" width="19" style="9" customWidth="1"/>
    <col min="13" max="14" width="15.33203125" style="9" customWidth="1"/>
    <col min="15" max="15" width="17.109375" style="1" customWidth="1"/>
    <col min="16" max="16" width="23.109375" style="9" hidden="1" customWidth="1"/>
    <col min="17" max="17" width="25.6640625" style="9" hidden="1" customWidth="1"/>
    <col min="18" max="18" width="14.33203125" style="9" hidden="1" customWidth="1"/>
    <col min="19" max="19" width="30.5546875" hidden="1" customWidth="1"/>
    <col min="20" max="20" width="24.33203125" hidden="1" customWidth="1"/>
    <col min="21" max="21" width="17.6640625" hidden="1" customWidth="1"/>
    <col min="22" max="22" width="26" hidden="1" customWidth="1"/>
    <col min="23" max="23" width="26.6640625" hidden="1" customWidth="1"/>
    <col min="24" max="24" width="30.5546875" style="9" hidden="1" customWidth="1"/>
    <col min="25" max="25" width="17" style="1" customWidth="1"/>
    <col min="26" max="26" width="22.6640625" hidden="1" customWidth="1"/>
    <col min="27" max="27" width="16.6640625" hidden="1" customWidth="1"/>
    <col min="28" max="28" width="26.6640625" hidden="1" customWidth="1"/>
    <col min="29" max="29" width="12.88671875" hidden="1" customWidth="1"/>
    <col min="30" max="30" width="19.5546875" hidden="1" customWidth="1"/>
    <col min="31" max="31" width="36.6640625" hidden="1" customWidth="1"/>
    <col min="32" max="33" width="12.6640625" hidden="1" customWidth="1"/>
    <col min="34" max="34" width="0" hidden="1" customWidth="1"/>
  </cols>
  <sheetData>
    <row r="1" spans="1:33" ht="18" customHeight="1" x14ac:dyDescent="0.3"/>
    <row r="2" spans="1:33" ht="33" customHeight="1" x14ac:dyDescent="0.3">
      <c r="A2" s="10" t="s">
        <v>0</v>
      </c>
      <c r="B2" s="11" t="s">
        <v>1</v>
      </c>
      <c r="C2" s="11" t="s">
        <v>2</v>
      </c>
      <c r="D2" s="11" t="s">
        <v>3</v>
      </c>
      <c r="E2" s="10" t="s">
        <v>4</v>
      </c>
      <c r="F2" s="12" t="s">
        <v>5</v>
      </c>
      <c r="G2" s="12" t="s">
        <v>6</v>
      </c>
      <c r="H2" s="10" t="s">
        <v>7</v>
      </c>
      <c r="I2" s="12" t="s">
        <v>8</v>
      </c>
      <c r="J2" s="12" t="s">
        <v>9</v>
      </c>
      <c r="K2" s="13" t="s">
        <v>10</v>
      </c>
      <c r="L2" s="12" t="s">
        <v>11</v>
      </c>
      <c r="M2" s="14" t="s">
        <v>12</v>
      </c>
      <c r="N2" s="14" t="s">
        <v>13</v>
      </c>
      <c r="O2" s="15" t="s">
        <v>14</v>
      </c>
      <c r="P2" s="12" t="s">
        <v>15</v>
      </c>
      <c r="Q2" s="12" t="s">
        <v>16</v>
      </c>
      <c r="R2" s="16" t="s">
        <v>17</v>
      </c>
      <c r="S2" s="12" t="s">
        <v>18</v>
      </c>
      <c r="T2" s="12" t="s">
        <v>19</v>
      </c>
      <c r="U2" s="12" t="s">
        <v>20</v>
      </c>
      <c r="V2" s="12" t="s">
        <v>21</v>
      </c>
      <c r="W2" s="12" t="s">
        <v>22</v>
      </c>
      <c r="X2" s="12" t="s">
        <v>23</v>
      </c>
      <c r="Y2" s="15" t="s">
        <v>24</v>
      </c>
      <c r="Z2" s="17" t="s">
        <v>25</v>
      </c>
      <c r="AA2" s="17" t="s">
        <v>26</v>
      </c>
      <c r="AB2" s="18" t="s">
        <v>27</v>
      </c>
      <c r="AC2" s="18" t="s">
        <v>28</v>
      </c>
      <c r="AD2" s="18" t="s">
        <v>29</v>
      </c>
      <c r="AE2" t="s">
        <v>30</v>
      </c>
      <c r="AF2" t="s">
        <v>31</v>
      </c>
      <c r="AG2" t="s">
        <v>32</v>
      </c>
    </row>
    <row r="3" spans="1:33" ht="39.75" customHeight="1" x14ac:dyDescent="0.3">
      <c r="A3" s="20" t="s">
        <v>34</v>
      </c>
      <c r="B3" s="32" t="s">
        <v>33</v>
      </c>
      <c r="C3" s="22" t="s">
        <v>35</v>
      </c>
      <c r="D3" s="19">
        <v>2023</v>
      </c>
      <c r="E3" s="23">
        <v>44238603.670000002</v>
      </c>
      <c r="F3" s="24"/>
      <c r="G3" s="24"/>
      <c r="H3" s="23">
        <v>44238603.670000002</v>
      </c>
      <c r="I3" s="25">
        <v>0</v>
      </c>
      <c r="J3" s="25">
        <v>0</v>
      </c>
      <c r="K3" s="26">
        <f>Tabla3621013151719[[#This Row],[Importe Revisado]]/Tabla3621013151719[[#This Row],[Importe Ejercido]]</f>
        <v>1</v>
      </c>
      <c r="L3" s="11">
        <f>SUM(Tabla3621013151719[[#This Row],[Administrativas]:[Cuantificables]])</f>
        <v>12</v>
      </c>
      <c r="M3" s="27">
        <v>5</v>
      </c>
      <c r="N3" s="27">
        <v>7</v>
      </c>
      <c r="O3" s="28">
        <v>33127703.260000002</v>
      </c>
      <c r="P3" s="33">
        <v>0</v>
      </c>
      <c r="Q3" s="25">
        <v>0</v>
      </c>
      <c r="R3" s="34">
        <f>Tabla3621013151719[[#This Row],[Importe Observado]]/Tabla3621013151719[[#This Row],[Importe Revisado]]</f>
        <v>0.74884152101901091</v>
      </c>
      <c r="S3" s="31">
        <v>0</v>
      </c>
      <c r="T3" s="35">
        <v>0</v>
      </c>
      <c r="U3" s="31">
        <v>0</v>
      </c>
      <c r="V3" s="31">
        <v>0</v>
      </c>
      <c r="W3" s="36">
        <v>0</v>
      </c>
      <c r="X3" s="31">
        <v>0</v>
      </c>
      <c r="Y3" s="28">
        <f>Tabla3621013151719[[#This Row],[Importe Observado]]</f>
        <v>33127703.260000002</v>
      </c>
      <c r="Z3" s="9">
        <v>0</v>
      </c>
      <c r="AA3" s="9">
        <v>0</v>
      </c>
      <c r="AB3" s="29">
        <v>1</v>
      </c>
      <c r="AC3" s="30"/>
      <c r="AD3" s="31"/>
      <c r="AE3" s="30"/>
      <c r="AF3" s="30"/>
      <c r="AG3" s="30"/>
    </row>
    <row r="4" spans="1:33" ht="39.75" customHeight="1" x14ac:dyDescent="0.3">
      <c r="A4" s="20" t="s">
        <v>36</v>
      </c>
      <c r="B4" s="21" t="s">
        <v>33</v>
      </c>
      <c r="C4" s="22" t="s">
        <v>35</v>
      </c>
      <c r="D4" s="19">
        <v>2024</v>
      </c>
      <c r="E4" s="23">
        <v>41641174.600000001</v>
      </c>
      <c r="F4" s="23"/>
      <c r="G4" s="23"/>
      <c r="H4" s="23">
        <v>41641174.600000001</v>
      </c>
      <c r="I4" s="25">
        <v>0</v>
      </c>
      <c r="J4" s="25">
        <v>0</v>
      </c>
      <c r="K4" s="26">
        <f>Tabla3621013151719[[#This Row],[Importe Revisado]]/Tabla3621013151719[[#This Row],[Importe Ejercido]]</f>
        <v>1</v>
      </c>
      <c r="L4" s="11">
        <f>SUM(Tabla3621013151719[[#This Row],[Administrativas]:[Cuantificables]])</f>
        <v>14</v>
      </c>
      <c r="M4" s="27">
        <v>8</v>
      </c>
      <c r="N4" s="27">
        <v>6</v>
      </c>
      <c r="O4" s="28">
        <v>883672.56</v>
      </c>
      <c r="P4" s="33">
        <v>0</v>
      </c>
      <c r="Q4" s="25">
        <v>0</v>
      </c>
      <c r="R4" s="34">
        <f>Tabla3621013151719[[#This Row],[Importe Observado]]/Tabla3621013151719[[#This Row],[Importe Revisado]]</f>
        <v>2.1221124727831286E-2</v>
      </c>
      <c r="S4" s="31">
        <v>0</v>
      </c>
      <c r="T4" s="35">
        <v>0</v>
      </c>
      <c r="U4" s="31">
        <v>0</v>
      </c>
      <c r="V4" s="31">
        <v>0</v>
      </c>
      <c r="W4" s="36">
        <v>0</v>
      </c>
      <c r="X4" s="31">
        <v>0</v>
      </c>
      <c r="Y4" s="28">
        <f>Tabla3621013151719[[#This Row],[Importe Observado]]</f>
        <v>883672.56</v>
      </c>
      <c r="Z4" s="9">
        <v>0</v>
      </c>
      <c r="AA4" s="9">
        <v>0</v>
      </c>
      <c r="AB4" s="29">
        <v>1</v>
      </c>
      <c r="AC4" s="30"/>
      <c r="AD4" s="31"/>
      <c r="AE4" s="30"/>
      <c r="AF4" s="30"/>
      <c r="AG4" s="30"/>
    </row>
    <row r="5" spans="1:33" ht="36.75" customHeight="1" x14ac:dyDescent="0.3">
      <c r="A5" s="20" t="s">
        <v>37</v>
      </c>
      <c r="B5" s="21" t="s">
        <v>33</v>
      </c>
      <c r="C5" s="22" t="s">
        <v>38</v>
      </c>
      <c r="D5" s="19">
        <v>2024</v>
      </c>
      <c r="E5" s="46">
        <v>21221820.489999998</v>
      </c>
      <c r="F5" s="37"/>
      <c r="G5" s="37"/>
      <c r="H5" s="46">
        <v>21221820.489999998</v>
      </c>
      <c r="K5" s="41">
        <f>Tabla3621013151719[[#This Row],[Importe Revisado]]/Tabla3621013151719[[#This Row],[Importe Ejercido]]</f>
        <v>1</v>
      </c>
      <c r="L5" s="11">
        <f>SUM(Tabla3621013151719[[#This Row],[Administrativas]:[Cuantificables]])</f>
        <v>4</v>
      </c>
      <c r="M5" s="19">
        <v>4</v>
      </c>
      <c r="N5" s="19">
        <v>0</v>
      </c>
      <c r="O5" s="44">
        <v>0</v>
      </c>
      <c r="R5" s="45">
        <f>Tabla3621013151719[[#This Row],[Importe Observado]]/Tabla3621013151719[[#This Row],[Importe Revisado]]</f>
        <v>0</v>
      </c>
      <c r="T5" s="35"/>
      <c r="W5" s="29"/>
      <c r="Y5" s="28">
        <f>Tabla3621013151719[[#This Row],[Importe Observado]]</f>
        <v>0</v>
      </c>
      <c r="Z5" s="38"/>
      <c r="AA5" s="38"/>
      <c r="AB5" s="29" t="e">
        <f>(Tabla3621013151719[[#This Row],[Importe por solventar]]/Tabla3621013151719[[#This Row],[Importe Observado]])</f>
        <v>#DIV/0!</v>
      </c>
    </row>
    <row r="6" spans="1:33" ht="36.75" customHeight="1" x14ac:dyDescent="0.3">
      <c r="A6" s="20" t="s">
        <v>39</v>
      </c>
      <c r="B6" s="21" t="s">
        <v>33</v>
      </c>
      <c r="C6" s="22" t="s">
        <v>40</v>
      </c>
      <c r="D6" s="19">
        <v>2024</v>
      </c>
      <c r="E6" s="46">
        <v>76002105</v>
      </c>
      <c r="F6" s="37"/>
      <c r="G6" s="37"/>
      <c r="H6" s="46">
        <v>76002105</v>
      </c>
      <c r="K6" s="41">
        <f>Tabla3621013151719[[#This Row],[Importe Revisado]]/Tabla3621013151719[[#This Row],[Importe Ejercido]]</f>
        <v>1</v>
      </c>
      <c r="L6" s="11">
        <f>SUM(Tabla3621013151719[[#This Row],[Administrativas]:[Cuantificables]])</f>
        <v>4</v>
      </c>
      <c r="M6" s="19">
        <v>2</v>
      </c>
      <c r="N6" s="19">
        <v>2</v>
      </c>
      <c r="O6" s="28">
        <v>52371.76</v>
      </c>
      <c r="R6" s="45">
        <f>Tabla3621013151719[[#This Row],[Importe Observado]]/Tabla3621013151719[[#This Row],[Importe Revisado]]</f>
        <v>6.8908301947689476E-4</v>
      </c>
      <c r="T6" s="35"/>
      <c r="W6" s="29"/>
      <c r="Y6" s="28">
        <f>Tabla3621013151719[[#This Row],[Importe Observado]]</f>
        <v>52371.76</v>
      </c>
      <c r="Z6" s="38"/>
      <c r="AA6" s="38"/>
      <c r="AB6" s="29">
        <f>(Tabla3621013151719[[#This Row],[Importe por solventar]]/Tabla3621013151719[[#This Row],[Importe Observado]])</f>
        <v>1</v>
      </c>
    </row>
    <row r="7" spans="1:33" ht="36.75" customHeight="1" x14ac:dyDescent="0.3">
      <c r="A7" s="20" t="s">
        <v>41</v>
      </c>
      <c r="B7" s="21" t="s">
        <v>33</v>
      </c>
      <c r="C7" s="22" t="s">
        <v>42</v>
      </c>
      <c r="D7" s="19">
        <v>2024</v>
      </c>
      <c r="E7" s="39">
        <v>166534482.55000001</v>
      </c>
      <c r="F7" s="40"/>
      <c r="G7" s="40"/>
      <c r="H7" s="39">
        <v>166534482.55000001</v>
      </c>
      <c r="K7" s="41">
        <f>Tabla3621013151719[[#This Row],[Importe Revisado]]/Tabla3621013151719[[#This Row],[Importe Ejercido]]</f>
        <v>1</v>
      </c>
      <c r="L7" s="11">
        <f>SUM(Tabla3621013151719[[#This Row],[Administrativas]:[Cuantificables]])</f>
        <v>4</v>
      </c>
      <c r="M7" s="19">
        <v>4</v>
      </c>
      <c r="N7" s="19">
        <v>0</v>
      </c>
      <c r="O7" s="43">
        <v>0</v>
      </c>
      <c r="R7" s="45">
        <f>Tabla3621013151719[[#This Row],[Importe Observado]]/Tabla3621013151719[[#This Row],[Importe Revisado]]</f>
        <v>0</v>
      </c>
      <c r="T7" s="35"/>
      <c r="W7" s="29"/>
      <c r="Y7" s="28">
        <f>Tabla3621013151719[[#This Row],[Importe Observado]]</f>
        <v>0</v>
      </c>
      <c r="Z7" s="38"/>
      <c r="AA7" s="38"/>
      <c r="AB7" s="29" t="e">
        <f>(Tabla3621013151719[[#This Row],[Importe por solventar]]/Tabla3621013151719[[#This Row],[Importe Observado]])</f>
        <v>#DIV/0!</v>
      </c>
    </row>
    <row r="8" spans="1:33" ht="41.25" customHeight="1" x14ac:dyDescent="0.3">
      <c r="A8" s="20" t="s">
        <v>43</v>
      </c>
      <c r="B8" s="21" t="s">
        <v>33</v>
      </c>
      <c r="C8" s="22" t="s">
        <v>44</v>
      </c>
      <c r="D8" s="19">
        <v>2024</v>
      </c>
      <c r="E8" s="39">
        <v>48213181.100000001</v>
      </c>
      <c r="F8" s="40"/>
      <c r="G8" s="40"/>
      <c r="H8" s="39">
        <v>48213181.100000001</v>
      </c>
      <c r="K8" s="41">
        <f>Tabla3621013151719[[#This Row],[Importe Revisado]]/Tabla3621013151719[[#This Row],[Importe Ejercido]]</f>
        <v>1</v>
      </c>
      <c r="L8" s="11">
        <f>SUM(Tabla3621013151719[[#This Row],[Administrativas]:[Cuantificables]])</f>
        <v>4</v>
      </c>
      <c r="M8" s="11">
        <v>3</v>
      </c>
      <c r="N8" s="11">
        <v>1</v>
      </c>
      <c r="O8" s="28">
        <v>730112.32</v>
      </c>
      <c r="R8" s="45">
        <f>Tabla3621013151719[[#This Row],[Importe Observado]]/Tabla3621013151719[[#This Row],[Importe Revisado]]</f>
        <v>1.5143417284282864E-2</v>
      </c>
      <c r="T8" s="35"/>
      <c r="W8" s="29"/>
      <c r="Y8" s="28">
        <f>Tabla3621013151719[[#This Row],[Importe Observado]]</f>
        <v>730112.32</v>
      </c>
      <c r="Z8" s="38"/>
      <c r="AA8" s="38"/>
      <c r="AB8" s="29">
        <f>(Tabla3621013151719[[#This Row],[Importe por solventar]]/Tabla3621013151719[[#This Row],[Importe Observado]])</f>
        <v>1</v>
      </c>
    </row>
    <row r="9" spans="1:33" ht="36.75" customHeight="1" x14ac:dyDescent="0.3">
      <c r="A9" s="20" t="s">
        <v>45</v>
      </c>
      <c r="B9" s="21" t="s">
        <v>33</v>
      </c>
      <c r="C9" s="22" t="s">
        <v>46</v>
      </c>
      <c r="D9" s="19">
        <v>2024</v>
      </c>
      <c r="E9" s="39">
        <v>425255448</v>
      </c>
      <c r="F9" s="39"/>
      <c r="G9" s="39"/>
      <c r="H9" s="39">
        <v>425255448</v>
      </c>
      <c r="K9" s="41">
        <f>Tabla3621013151719[[#This Row],[Importe Revisado]]/Tabla3621013151719[[#This Row],[Importe Ejercido]]</f>
        <v>1</v>
      </c>
      <c r="L9" s="11">
        <f>SUM(Tabla3621013151719[[#This Row],[Administrativas]:[Cuantificables]])</f>
        <v>3</v>
      </c>
      <c r="M9" s="11">
        <v>3</v>
      </c>
      <c r="N9" s="11">
        <v>0</v>
      </c>
      <c r="O9" s="42">
        <v>0</v>
      </c>
      <c r="R9" s="45">
        <f>Tabla3621013151719[[#This Row],[Importe Observado]]/Tabla3621013151719[[#This Row],[Importe Revisado]]</f>
        <v>0</v>
      </c>
      <c r="T9" s="35"/>
      <c r="W9" s="29"/>
      <c r="Y9" s="28">
        <f>Tabla3621013151719[[#This Row],[Importe Observado]]</f>
        <v>0</v>
      </c>
      <c r="Z9" s="38"/>
      <c r="AA9" s="38"/>
      <c r="AB9" s="29" t="e">
        <f>(Tabla3621013151719[[#This Row],[Importe por solventar]]/Tabla3621013151719[[#This Row],[Importe Observado]])</f>
        <v>#DIV/0!</v>
      </c>
    </row>
    <row r="10" spans="1:33" ht="27.6" x14ac:dyDescent="0.3">
      <c r="A10" s="20" t="s">
        <v>47</v>
      </c>
      <c r="B10" s="21" t="s">
        <v>33</v>
      </c>
      <c r="C10" s="47" t="s">
        <v>48</v>
      </c>
      <c r="D10" s="19">
        <v>2024</v>
      </c>
      <c r="E10" s="39">
        <v>5219908</v>
      </c>
      <c r="F10" s="39">
        <v>5219908</v>
      </c>
      <c r="G10" s="39">
        <v>5219908</v>
      </c>
      <c r="H10" s="39">
        <v>5219908</v>
      </c>
      <c r="K10" s="41"/>
      <c r="L10" s="11">
        <v>0</v>
      </c>
      <c r="M10" s="19">
        <v>0</v>
      </c>
      <c r="N10" s="19">
        <v>0</v>
      </c>
      <c r="O10" s="42">
        <v>0</v>
      </c>
      <c r="P10" s="42"/>
      <c r="Q10" s="42"/>
      <c r="R10" s="42"/>
      <c r="S10" s="42"/>
      <c r="T10" s="42"/>
      <c r="U10" s="42"/>
      <c r="V10" s="42"/>
      <c r="W10" s="42"/>
      <c r="X10" s="42"/>
      <c r="Y10" s="28"/>
      <c r="Z10" s="38"/>
      <c r="AA10" s="38"/>
      <c r="AB10" s="29" t="e">
        <f>(Tabla3621013151719[[#This Row],[Importe por solventar]]/Tabla3621013151719[[#This Row],[Importe Observado]])</f>
        <v>#DIV/0!</v>
      </c>
    </row>
    <row r="11" spans="1:33" ht="36.75" customHeight="1" x14ac:dyDescent="0.3">
      <c r="A11" s="20" t="s">
        <v>49</v>
      </c>
      <c r="B11" s="21" t="s">
        <v>33</v>
      </c>
      <c r="C11" s="47" t="s">
        <v>50</v>
      </c>
      <c r="D11" s="19">
        <v>2024</v>
      </c>
      <c r="E11" s="39">
        <v>7694419</v>
      </c>
      <c r="F11" s="39">
        <v>7694419</v>
      </c>
      <c r="G11" s="39">
        <v>7694419</v>
      </c>
      <c r="H11" s="39">
        <v>7694419</v>
      </c>
      <c r="K11" s="41">
        <f>Tabla3621013151719[[#This Row],[Importe Revisado]]/Tabla3621013151719[[#This Row],[Importe Ejercido]]</f>
        <v>1</v>
      </c>
      <c r="L11" s="11">
        <f>SUM(Tabla3621013151719[[#This Row],[Administrativas]:[Cuantificables]])</f>
        <v>0</v>
      </c>
      <c r="M11" s="19">
        <v>0</v>
      </c>
      <c r="N11" s="19">
        <v>0</v>
      </c>
      <c r="O11" s="42">
        <v>0</v>
      </c>
      <c r="R11" s="45">
        <f>Tabla3621013151719[[#This Row],[Importe Observado]]/Tabla3621013151719[[#This Row],[Importe Revisado]]</f>
        <v>0</v>
      </c>
      <c r="T11" s="35"/>
      <c r="W11" s="29"/>
      <c r="Y11" s="28">
        <f>Tabla3621013151719[[#This Row],[Importe Observado]]</f>
        <v>0</v>
      </c>
      <c r="Z11" s="38"/>
      <c r="AA11" s="38"/>
      <c r="AB11" s="29" t="e">
        <f>(Tabla3621013151719[[#This Row],[Importe por solventar]]/Tabla3621013151719[[#This Row],[Importe Observado]])</f>
        <v>#DIV/0!</v>
      </c>
    </row>
    <row r="12" spans="1:33" ht="36.75" customHeight="1" x14ac:dyDescent="0.3">
      <c r="A12" s="20" t="s">
        <v>51</v>
      </c>
      <c r="B12" s="21" t="s">
        <v>33</v>
      </c>
      <c r="C12" s="47" t="s">
        <v>52</v>
      </c>
      <c r="D12" s="9"/>
      <c r="E12" s="39">
        <v>9186307</v>
      </c>
      <c r="F12" s="39">
        <v>9186307</v>
      </c>
      <c r="G12" s="39">
        <v>9186307</v>
      </c>
      <c r="H12" s="39">
        <v>9186307</v>
      </c>
      <c r="K12" s="41">
        <f>Tabla3621013151719[[#This Row],[Importe Revisado]]/Tabla3621013151719[[#This Row],[Importe Ejercido]]</f>
        <v>1</v>
      </c>
      <c r="L12" s="16">
        <f>SUM(Tabla3621013151719[[#This Row],[Administrativas]:[Cuantificables]])</f>
        <v>0</v>
      </c>
      <c r="M12" s="19">
        <v>0</v>
      </c>
      <c r="N12" s="19">
        <v>0</v>
      </c>
      <c r="O12" s="42">
        <v>0</v>
      </c>
      <c r="R12" s="45">
        <f>Tabla3621013151719[[#This Row],[Importe Observado]]/Tabla3621013151719[[#This Row],[Importe Revisado]]</f>
        <v>0</v>
      </c>
      <c r="T12" s="35"/>
      <c r="W12" s="29"/>
      <c r="Y12" s="28">
        <v>0</v>
      </c>
      <c r="Z12" s="38"/>
      <c r="AA12" s="38"/>
      <c r="AB12" s="29" t="e">
        <f>(Tabla3621013151719[[#This Row],[Importe por solventar]]/Tabla3621013151719[[#This Row],[Importe Observado]])</f>
        <v>#DIV/0!</v>
      </c>
    </row>
    <row r="13" spans="1:33" ht="36.75" customHeight="1" x14ac:dyDescent="0.3">
      <c r="A13" s="20" t="s">
        <v>53</v>
      </c>
      <c r="B13" s="21" t="s">
        <v>33</v>
      </c>
      <c r="C13" s="47" t="s">
        <v>54</v>
      </c>
      <c r="D13" s="19">
        <v>2024</v>
      </c>
      <c r="E13" s="39">
        <v>3041613</v>
      </c>
      <c r="F13" s="39">
        <v>3041613</v>
      </c>
      <c r="G13" s="39">
        <v>3041613</v>
      </c>
      <c r="H13" s="39">
        <v>3041613</v>
      </c>
      <c r="K13" s="41">
        <f>Tabla3621013151719[[#This Row],[Importe Revisado]]/Tabla3621013151719[[#This Row],[Importe Ejercido]]</f>
        <v>1</v>
      </c>
      <c r="L13" s="11">
        <f>SUM(Tabla3621013151719[[#This Row],[Administrativas]:[Cuantificables]])</f>
        <v>0</v>
      </c>
      <c r="M13" s="19">
        <v>0</v>
      </c>
      <c r="N13" s="19">
        <v>0</v>
      </c>
      <c r="O13" s="42">
        <v>0</v>
      </c>
      <c r="R13" s="45">
        <f>Tabla3621013151719[[#This Row],[Importe Observado]]/Tabla3621013151719[[#This Row],[Importe Revisado]]</f>
        <v>0</v>
      </c>
      <c r="T13" s="35"/>
      <c r="W13" s="29"/>
      <c r="Y13" s="28">
        <v>0</v>
      </c>
      <c r="Z13" s="38"/>
      <c r="AA13" s="38"/>
      <c r="AB13" s="29" t="e">
        <f>(Tabla3621013151719[[#This Row],[Importe por solventar]]/Tabla3621013151719[[#This Row],[Importe Observado]])</f>
        <v>#DIV/0!</v>
      </c>
    </row>
    <row r="14" spans="1:33" ht="36.75" customHeight="1" x14ac:dyDescent="0.3">
      <c r="A14" s="20" t="s">
        <v>55</v>
      </c>
      <c r="B14" s="21" t="s">
        <v>33</v>
      </c>
      <c r="C14" s="47" t="s">
        <v>56</v>
      </c>
      <c r="D14" s="19">
        <v>2024</v>
      </c>
      <c r="E14" s="39">
        <v>8628601</v>
      </c>
      <c r="F14" s="39">
        <v>8628601</v>
      </c>
      <c r="G14" s="39">
        <v>8628601</v>
      </c>
      <c r="H14" s="39">
        <v>8628601</v>
      </c>
      <c r="K14" s="41">
        <f>Tabla3621013151719[[#This Row],[Importe Revisado]]/Tabla3621013151719[[#This Row],[Importe Ejercido]]</f>
        <v>1</v>
      </c>
      <c r="L14" s="11">
        <f>SUM(Tabla3621013151719[[#This Row],[Administrativas]:[Cuantificables]])</f>
        <v>0</v>
      </c>
      <c r="M14" s="19">
        <v>0</v>
      </c>
      <c r="N14" s="19">
        <v>0</v>
      </c>
      <c r="O14" s="42">
        <v>0</v>
      </c>
      <c r="R14" s="45">
        <f>Tabla3621013151719[[#This Row],[Importe Observado]]/Tabla3621013151719[[#This Row],[Importe Revisado]]</f>
        <v>0</v>
      </c>
      <c r="T14" s="35"/>
      <c r="W14" s="29"/>
      <c r="Y14" s="28">
        <v>0</v>
      </c>
      <c r="Z14" s="38"/>
      <c r="AA14" s="38"/>
      <c r="AB14" s="29" t="e">
        <f>(Tabla3621013151719[[#This Row],[Importe por solventar]]/Tabla3621013151719[[#This Row],[Importe Observado]])</f>
        <v>#DIV/0!</v>
      </c>
    </row>
    <row r="15" spans="1:33" ht="36.75" customHeight="1" x14ac:dyDescent="0.3">
      <c r="A15" s="20" t="s">
        <v>57</v>
      </c>
      <c r="B15" s="21" t="s">
        <v>33</v>
      </c>
      <c r="C15" s="47" t="s">
        <v>58</v>
      </c>
      <c r="D15" s="19">
        <v>2024</v>
      </c>
      <c r="E15" s="39">
        <v>6094567</v>
      </c>
      <c r="F15" s="39">
        <v>6094567</v>
      </c>
      <c r="G15" s="39">
        <v>6094567</v>
      </c>
      <c r="H15" s="39">
        <v>6094567</v>
      </c>
      <c r="K15" s="41">
        <f>Tabla3621013151719[[#This Row],[Importe Revisado]]/Tabla3621013151719[[#This Row],[Importe Ejercido]]</f>
        <v>1</v>
      </c>
      <c r="L15" s="11">
        <f>SUM(Tabla3621013151719[[#This Row],[Administrativas]:[Cuantificables]])</f>
        <v>0</v>
      </c>
      <c r="M15" s="19">
        <v>0</v>
      </c>
      <c r="N15" s="19">
        <v>0</v>
      </c>
      <c r="O15" s="42">
        <v>0</v>
      </c>
      <c r="R15" s="45">
        <f>Tabla3621013151719[[#This Row],[Importe Observado]]/Tabla3621013151719[[#This Row],[Importe Revisado]]</f>
        <v>0</v>
      </c>
      <c r="T15" s="35"/>
      <c r="W15" s="29"/>
      <c r="Y15" s="28">
        <v>0</v>
      </c>
      <c r="Z15" s="38"/>
      <c r="AA15" s="38"/>
      <c r="AB15" s="29" t="e">
        <f>(Tabla3621013151719[[#This Row],[Importe por solventar]]/Tabla3621013151719[[#This Row],[Importe Observado]])</f>
        <v>#DIV/0!</v>
      </c>
    </row>
    <row r="16" spans="1:33" ht="36.75" customHeight="1" x14ac:dyDescent="0.3">
      <c r="A16" s="20" t="s">
        <v>59</v>
      </c>
      <c r="B16" s="21" t="s">
        <v>33</v>
      </c>
      <c r="C16" s="47" t="s">
        <v>60</v>
      </c>
      <c r="D16" s="19">
        <v>2024</v>
      </c>
      <c r="E16" s="39">
        <v>81676718</v>
      </c>
      <c r="F16" s="39">
        <v>81676718</v>
      </c>
      <c r="G16" s="39">
        <v>81676718</v>
      </c>
      <c r="H16" s="39">
        <v>81676718</v>
      </c>
      <c r="K16" s="41">
        <f>Tabla3621013151719[[#This Row],[Importe Revisado]]/Tabla3621013151719[[#This Row],[Importe Ejercido]]</f>
        <v>1</v>
      </c>
      <c r="L16" s="11">
        <f>SUM(Tabla3621013151719[[#This Row],[Administrativas]:[Cuantificables]])</f>
        <v>0</v>
      </c>
      <c r="M16" s="19">
        <v>0</v>
      </c>
      <c r="N16" s="19">
        <v>0</v>
      </c>
      <c r="O16" s="42">
        <v>0</v>
      </c>
      <c r="R16" s="45">
        <f>Tabla3621013151719[[#This Row],[Importe Observado]]/Tabla3621013151719[[#This Row],[Importe Revisado]]</f>
        <v>0</v>
      </c>
      <c r="T16" s="35"/>
      <c r="W16" s="29"/>
      <c r="Y16" s="28">
        <v>0</v>
      </c>
      <c r="Z16" s="38"/>
      <c r="AA16" s="38"/>
      <c r="AB16" s="29" t="e">
        <f>(Tabla3621013151719[[#This Row],[Importe por solventar]]/Tabla3621013151719[[#This Row],[Importe Observado]])</f>
        <v>#DIV/0!</v>
      </c>
    </row>
    <row r="17" spans="1:33" ht="36.75" customHeight="1" x14ac:dyDescent="0.3">
      <c r="A17" s="20" t="s">
        <v>61</v>
      </c>
      <c r="B17" s="21" t="s">
        <v>33</v>
      </c>
      <c r="C17" s="48" t="s">
        <v>62</v>
      </c>
      <c r="D17" s="19">
        <v>2024</v>
      </c>
      <c r="E17" s="39">
        <v>50390131</v>
      </c>
      <c r="H17" s="39">
        <v>46990964</v>
      </c>
      <c r="K17" s="41">
        <f>Tabla3621013151719[[#This Row],[Importe Revisado]]/Tabla3621013151719[[#This Row],[Importe Ejercido]]</f>
        <v>0.93254300132698609</v>
      </c>
      <c r="L17" s="11">
        <f>SUM(Tabla3621013151719[[#This Row],[Administrativas]:[Cuantificables]])</f>
        <v>2</v>
      </c>
      <c r="M17" s="19">
        <v>2</v>
      </c>
      <c r="N17" s="19">
        <v>0</v>
      </c>
      <c r="O17" s="42">
        <v>0</v>
      </c>
      <c r="R17" s="45">
        <f>Tabla3621013151719[[#This Row],[Importe Observado]]/Tabla3621013151719[[#This Row],[Importe Revisado]]</f>
        <v>0</v>
      </c>
      <c r="T17" s="35"/>
      <c r="W17" s="29"/>
      <c r="Y17" s="28">
        <v>0</v>
      </c>
      <c r="Z17" s="38"/>
      <c r="AA17" s="38"/>
      <c r="AB17" s="29" t="e">
        <f>(Tabla3621013151719[[#This Row],[Importe por solventar]]/Tabla3621013151719[[#This Row],[Importe Observado]])</f>
        <v>#DIV/0!</v>
      </c>
    </row>
    <row r="18" spans="1:33" x14ac:dyDescent="0.3">
      <c r="A18" s="49">
        <f>SUBTOTAL(103,Tabla3621013151719[AUDITORÍA])</f>
        <v>15</v>
      </c>
      <c r="B18">
        <f>SUBTOTAL(103,Tabla3621013151719[PROGRAMA])</f>
        <v>15</v>
      </c>
      <c r="C18">
        <f>SUBTOTAL(103,Tabla3621013151719[DEPENDENCIA O EJECUTORA])</f>
        <v>15</v>
      </c>
      <c r="D18" s="9"/>
      <c r="E18" s="50">
        <f>SUBTOTAL(109,Tabla3621013151719[Importe Ejercido])</f>
        <v>995039079.41000009</v>
      </c>
      <c r="F18" s="16">
        <f>SUBTOTAL(109,Tabla3621013151719[Numero de Obras Ejercidas])</f>
        <v>121542133</v>
      </c>
      <c r="G18" s="16">
        <f>SUBTOTAL(109,Tabla3621013151719[Acciones Ejercidas])</f>
        <v>121542133</v>
      </c>
      <c r="H18" s="50">
        <f>SUBTOTAL(109,Tabla3621013151719[Importe Revisado])</f>
        <v>991639912.41000009</v>
      </c>
      <c r="I18" s="50">
        <f>SUBTOTAL(109,Tabla3621013151719[Obras Revisadas])</f>
        <v>0</v>
      </c>
      <c r="J18" s="50">
        <f>SUBTOTAL(109,Tabla3621013151719[Acciones Revisadas])</f>
        <v>0</v>
      </c>
      <c r="K18" s="50">
        <f>SUBTOTAL(109,Tabla3621013151719[Porcentaje])</f>
        <v>13.932543001326986</v>
      </c>
      <c r="L18" s="16">
        <f>SUBTOTAL(109,Tabla3621013151719[Número de Observaciones])</f>
        <v>47</v>
      </c>
      <c r="M18" s="9">
        <f>SUBTOTAL(109,Tabla3621013151719[Administrativas])</f>
        <v>31</v>
      </c>
      <c r="N18" s="9">
        <f>SUBTOTAL(109,Tabla3621013151719[Cuantificables])</f>
        <v>16</v>
      </c>
      <c r="O18" s="50">
        <f>SUBTOTAL(109,Tabla3621013151719[Importe Observado])</f>
        <v>34793859.899999999</v>
      </c>
      <c r="P18" s="9">
        <f>SUBTOTAL(109,Tabla3621013151719[Obras Observadas])</f>
        <v>0</v>
      </c>
      <c r="Q18" s="9">
        <f>SUBTOTAL(109,Tabla3621013151719[Acciones Observadas])</f>
        <v>0</v>
      </c>
      <c r="S18">
        <f>SUBTOTAL(109,Tabla3621013151719[Número de Observaciones solventadas])</f>
        <v>0</v>
      </c>
      <c r="T18" s="50">
        <f>SUBTOTAL(109,Tabla3621013151719[Importe solventado])</f>
        <v>0</v>
      </c>
      <c r="U18">
        <f>SUBTOTAL(109,Tabla3621013151719[Obras Solventadas])</f>
        <v>0</v>
      </c>
      <c r="V18" s="50">
        <f>SUBTOTAL(109,Tabla3621013151719[Acciones Solventadas])</f>
        <v>0</v>
      </c>
      <c r="W18" s="29">
        <f>SUBTOTAL(109,Tabla3621013151719[Porcentaje Solventado])</f>
        <v>0</v>
      </c>
      <c r="X18" s="29">
        <f>SUBTOTAL(109,Tabla3621013151719[Número de Observaciones por solventar])</f>
        <v>0</v>
      </c>
      <c r="Y18" s="51">
        <f>SUBTOTAL(109,Tabla3621013151719[Importe por solventar])</f>
        <v>34793859.899999999</v>
      </c>
      <c r="Z18" s="29">
        <f>SUBTOTAL(109,Tabla3621013151719[Obras por solventar])</f>
        <v>0</v>
      </c>
      <c r="AA18" s="29">
        <f>SUBTOTAL(109,Tabla3621013151719[Acciones por solventar])</f>
        <v>0</v>
      </c>
      <c r="AB18" s="52" t="s">
        <v>63</v>
      </c>
      <c r="AC18" s="29">
        <f>SUBTOTAL(109,Tabla3621013151719[Estado2])</f>
        <v>0</v>
      </c>
      <c r="AD18" s="29">
        <f>SUBTOTAL(109,Tabla3621013151719[Situacion Actual])</f>
        <v>0</v>
      </c>
      <c r="AE18" s="29">
        <f>SUBTOTAL(109,Tabla3621013151719[Solicitud de Inicio de Procedimientos])</f>
        <v>0</v>
      </c>
      <c r="AF18">
        <f>SUBTOTAL(109,Tabla3621013151719[Estado2])</f>
        <v>0</v>
      </c>
      <c r="AG18">
        <f>SUBTOTAL(109,Tabla3621013151719[Situacion Actual])</f>
        <v>0</v>
      </c>
    </row>
    <row r="19" spans="1:33" hidden="1" x14ac:dyDescent="0.3">
      <c r="G19" s="53"/>
    </row>
    <row r="20" spans="1:33" hidden="1" x14ac:dyDescent="0.3">
      <c r="G20" s="3">
        <v>323201412.57000005</v>
      </c>
      <c r="H20" s="1">
        <v>1665155432.3099999</v>
      </c>
      <c r="I20" s="3">
        <f>SUM(G20:H20)</f>
        <v>1988356844.8800001</v>
      </c>
      <c r="J20" s="7" t="s">
        <v>64</v>
      </c>
      <c r="K20" s="8" t="s">
        <v>65</v>
      </c>
    </row>
    <row r="21" spans="1:33" hidden="1" x14ac:dyDescent="0.3">
      <c r="G21" s="53"/>
      <c r="H21" s="54"/>
      <c r="I21" s="55"/>
    </row>
    <row r="22" spans="1:33" hidden="1" x14ac:dyDescent="0.3">
      <c r="G22" s="53"/>
    </row>
    <row r="23" spans="1:33" hidden="1" x14ac:dyDescent="0.3"/>
    <row r="24" spans="1:33" hidden="1" x14ac:dyDescent="0.3">
      <c r="G24" s="56" t="s">
        <v>66</v>
      </c>
      <c r="H24" s="1">
        <v>368303284.11000001</v>
      </c>
      <c r="I24" s="6">
        <v>0</v>
      </c>
      <c r="J24" s="7">
        <v>0</v>
      </c>
      <c r="K24" s="8" t="s">
        <v>67</v>
      </c>
    </row>
    <row r="25" spans="1:33" hidden="1" x14ac:dyDescent="0.3">
      <c r="G25" s="53" t="s">
        <v>68</v>
      </c>
      <c r="H25" s="1">
        <v>2509615976.8499999</v>
      </c>
      <c r="I25" s="6">
        <f>70+138</f>
        <v>208</v>
      </c>
      <c r="J25" s="7">
        <v>14556</v>
      </c>
      <c r="K25" s="8" t="s">
        <v>69</v>
      </c>
    </row>
    <row r="26" spans="1:33" hidden="1" x14ac:dyDescent="0.3">
      <c r="G26" s="53" t="s">
        <v>70</v>
      </c>
      <c r="H26" s="1">
        <v>579012803.67999995</v>
      </c>
      <c r="I26" s="6">
        <v>45</v>
      </c>
      <c r="J26" s="7">
        <v>0</v>
      </c>
    </row>
    <row r="27" spans="1:33" hidden="1" x14ac:dyDescent="0.3">
      <c r="G27" s="56" t="s">
        <v>71</v>
      </c>
      <c r="H27" s="57">
        <f>SUM(H24:H26)</f>
        <v>3456932064.6399999</v>
      </c>
      <c r="I27" s="56">
        <f>SUM(I24:I26)</f>
        <v>253</v>
      </c>
      <c r="J27" s="56">
        <f>SUM(J24:J26)</f>
        <v>14556</v>
      </c>
    </row>
    <row r="28" spans="1:33" ht="15" thickBot="1" x14ac:dyDescent="0.35"/>
    <row r="29" spans="1:33" ht="15" thickTop="1" x14ac:dyDescent="0.3">
      <c r="H29" s="58"/>
    </row>
    <row r="30" spans="1:33" x14ac:dyDescent="0.3">
      <c r="G30" s="59"/>
      <c r="H30" s="42"/>
      <c r="I30" s="60"/>
      <c r="J30" s="61"/>
    </row>
    <row r="31" spans="1:33" x14ac:dyDescent="0.3">
      <c r="G31" s="62">
        <v>10708559.83</v>
      </c>
      <c r="H31" s="62"/>
      <c r="I31" s="63"/>
      <c r="J31" s="61"/>
    </row>
    <row r="32" spans="1:33" x14ac:dyDescent="0.3">
      <c r="G32" s="62"/>
      <c r="H32" s="62"/>
      <c r="I32" s="60"/>
      <c r="J32" s="61"/>
    </row>
    <row r="33" spans="1:33" s="1" customFormat="1" x14ac:dyDescent="0.3">
      <c r="A33" s="2"/>
      <c r="B33"/>
      <c r="D33" s="3"/>
      <c r="F33" s="4"/>
      <c r="G33" s="62"/>
      <c r="H33" s="62"/>
      <c r="I33" s="60"/>
      <c r="J33" s="64"/>
      <c r="K33" s="8"/>
      <c r="L33" s="9"/>
      <c r="M33" s="9"/>
      <c r="N33" s="9"/>
      <c r="P33" s="9"/>
      <c r="Q33" s="9"/>
      <c r="R33" s="9"/>
      <c r="S33"/>
      <c r="T33"/>
      <c r="U33"/>
      <c r="V33"/>
      <c r="W33"/>
      <c r="X33" s="9"/>
      <c r="Z33"/>
      <c r="AA33"/>
      <c r="AB33"/>
      <c r="AC33"/>
      <c r="AD33"/>
      <c r="AE33"/>
      <c r="AF33"/>
      <c r="AG33"/>
    </row>
    <row r="36" spans="1:33" s="1" customFormat="1" x14ac:dyDescent="0.3">
      <c r="A36" s="2"/>
      <c r="B36"/>
      <c r="D36" s="3"/>
      <c r="F36" s="4"/>
      <c r="G36" s="56"/>
      <c r="I36" s="6"/>
      <c r="J36" s="7"/>
      <c r="K36" s="8"/>
      <c r="L36" s="9"/>
      <c r="M36" s="9"/>
      <c r="N36" s="9"/>
      <c r="P36" s="9"/>
      <c r="Q36" s="9"/>
      <c r="R36" s="9"/>
      <c r="S36"/>
      <c r="T36"/>
      <c r="U36"/>
      <c r="V36"/>
      <c r="W36"/>
      <c r="X36" s="9"/>
      <c r="Z36"/>
      <c r="AA36"/>
      <c r="AB36"/>
      <c r="AC36"/>
      <c r="AD36"/>
      <c r="AE36"/>
      <c r="AF36"/>
      <c r="AG36"/>
    </row>
    <row r="37" spans="1:33" s="1" customFormat="1" x14ac:dyDescent="0.3">
      <c r="A37" s="2"/>
      <c r="B37"/>
      <c r="D37" s="3"/>
      <c r="F37" s="4"/>
      <c r="G37" s="53"/>
      <c r="I37" s="6"/>
      <c r="J37" s="7"/>
      <c r="K37" s="8"/>
      <c r="L37" s="9"/>
      <c r="M37" s="9"/>
      <c r="N37" s="9"/>
      <c r="P37" s="9"/>
      <c r="Q37" s="9"/>
      <c r="R37" s="9"/>
      <c r="S37"/>
      <c r="T37"/>
      <c r="U37"/>
      <c r="V37"/>
      <c r="W37"/>
      <c r="X37" s="9"/>
      <c r="Z37"/>
      <c r="AA37"/>
      <c r="AB37"/>
      <c r="AC37"/>
      <c r="AD37"/>
      <c r="AE37"/>
      <c r="AF37"/>
      <c r="AG37"/>
    </row>
    <row r="38" spans="1:33" s="1" customFormat="1" x14ac:dyDescent="0.3">
      <c r="A38" s="2"/>
      <c r="B38"/>
      <c r="D38" s="3"/>
      <c r="F38" s="4"/>
      <c r="G38" s="53"/>
      <c r="I38" s="6"/>
      <c r="J38" s="7"/>
      <c r="K38" s="8"/>
      <c r="L38" s="9" t="s">
        <v>72</v>
      </c>
      <c r="M38" s="9"/>
      <c r="N38" s="9"/>
      <c r="P38" s="9"/>
      <c r="Q38" s="9"/>
      <c r="R38" s="9"/>
      <c r="S38"/>
      <c r="T38"/>
      <c r="U38"/>
      <c r="V38"/>
      <c r="W38"/>
      <c r="X38" s="9"/>
      <c r="Z38"/>
      <c r="AA38"/>
      <c r="AB38"/>
      <c r="AC38"/>
      <c r="AD38"/>
      <c r="AE38"/>
      <c r="AF38"/>
      <c r="AG38"/>
    </row>
    <row r="39" spans="1:33" s="1" customFormat="1" x14ac:dyDescent="0.3">
      <c r="A39" s="2"/>
      <c r="B39"/>
      <c r="D39" s="3"/>
      <c r="F39" s="4"/>
      <c r="G39" s="56"/>
      <c r="H39" s="57"/>
      <c r="I39" s="6"/>
      <c r="J39" s="7"/>
      <c r="K39" s="8"/>
      <c r="L39" s="9"/>
      <c r="M39" s="9"/>
      <c r="N39" s="9"/>
      <c r="P39" s="9"/>
      <c r="Q39" s="9"/>
      <c r="R39" s="9"/>
      <c r="S39"/>
      <c r="T39"/>
      <c r="U39"/>
      <c r="V39"/>
      <c r="W39"/>
      <c r="X39" s="9"/>
      <c r="Z39"/>
      <c r="AA39"/>
      <c r="AB39"/>
      <c r="AC39"/>
      <c r="AD39"/>
      <c r="AE39"/>
      <c r="AF39"/>
      <c r="AG39"/>
    </row>
  </sheetData>
  <pageMargins left="0.51" right="0.63" top="1.2204724409448819" bottom="0.74803149606299213" header="0.31496062992125984" footer="0.31496062992125984"/>
  <pageSetup scale="56" fitToHeight="0" orientation="landscape" r:id="rId1"/>
  <headerFooter>
    <oddHeader>&amp;L&amp;G&amp;C&amp;"Averta,Normal"&amp;12SECRETARÍA DE ANTICORRUPCIÓN Y BUEN GOBIERNO
DIRECCIÓN GENERAL  DE AUDITORÍA
SUBDIRECCIÓN DE AUDITORÍA FINANCIERA
AUDITORIAS A RECURSOS ESTATALES SEPTIEMBRE - DICIEMBRE 2025&amp;11
&amp;R&amp;G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PIGU ESTATAL 2025</vt:lpstr>
      <vt:lpstr>'INFORME PIGU ESTATAL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SECONT-846</dc:creator>
  <cp:lastModifiedBy>SECONT-846</cp:lastModifiedBy>
  <dcterms:created xsi:type="dcterms:W3CDTF">2026-04-20T15:54:44Z</dcterms:created>
  <dcterms:modified xsi:type="dcterms:W3CDTF">2026-04-23T17:47:17Z</dcterms:modified>
</cp:coreProperties>
</file>